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Statické posudky FVE -Kolín,Beroun, Kralupy\ZAdávací dokumentace\"/>
    </mc:Choice>
  </mc:AlternateContent>
  <xr:revisionPtr revIDLastSave="0" documentId="13_ncr:1_{EB375E54-CBC0-4968-B627-C7457E5711F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Vypracování stat..." sheetId="2" r:id="rId2"/>
  </sheets>
  <definedNames>
    <definedName name="_xlnm._FilterDatabase" localSheetId="1" hidden="1">'OR_PHA - Vypracování stat...'!$C$114:$K$130</definedName>
    <definedName name="_xlnm.Print_Titles" localSheetId="1">'OR_PHA - Vypracování stat...'!$114:$114</definedName>
    <definedName name="_xlnm.Print_Titles" localSheetId="0">'Rekapitulace zakázky'!$92:$92</definedName>
    <definedName name="_xlnm.Print_Area" localSheetId="1">'OR_PHA - Vypracování stat...'!$C$4:$J$76,'OR_PHA - Vypracování stat...'!$C$82:$J$98,'OR_PHA - Vypracování stat...'!$C$104:$K$130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11" i="2"/>
  <c r="F109" i="2"/>
  <c r="E107" i="2"/>
  <c r="F89" i="2"/>
  <c r="F87" i="2"/>
  <c r="E85" i="2"/>
  <c r="J19" i="2"/>
  <c r="E19" i="2"/>
  <c r="J111" i="2" s="1"/>
  <c r="J18" i="2"/>
  <c r="J16" i="2"/>
  <c r="E16" i="2"/>
  <c r="F112" i="2" s="1"/>
  <c r="J15" i="2"/>
  <c r="J10" i="2"/>
  <c r="J109" i="2"/>
  <c r="L90" i="1"/>
  <c r="AM90" i="1"/>
  <c r="AM89" i="1"/>
  <c r="L89" i="1"/>
  <c r="AM87" i="1"/>
  <c r="L87" i="1"/>
  <c r="L85" i="1"/>
  <c r="L84" i="1"/>
  <c r="J127" i="2"/>
  <c r="J129" i="2"/>
  <c r="BK129" i="2"/>
  <c r="AS94" i="1"/>
  <c r="J117" i="2"/>
  <c r="BK117" i="2"/>
  <c r="BK122" i="2"/>
  <c r="J122" i="2"/>
  <c r="BK124" i="2"/>
  <c r="J124" i="2"/>
  <c r="J119" i="2"/>
  <c r="BK127" i="2"/>
  <c r="BK119" i="2"/>
  <c r="F32" i="2" l="1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J32" i="2"/>
  <c r="AW95" i="1" s="1"/>
  <c r="F33" i="2"/>
  <c r="BB95" i="1" s="1"/>
  <c r="BB94" i="1" s="1"/>
  <c r="W31" i="1" s="1"/>
  <c r="BK116" i="2"/>
  <c r="J116" i="2" s="1"/>
  <c r="J95" i="2" s="1"/>
  <c r="BK121" i="2"/>
  <c r="J121" i="2" s="1"/>
  <c r="J96" i="2" s="1"/>
  <c r="R116" i="2"/>
  <c r="P116" i="2"/>
  <c r="T116" i="2"/>
  <c r="T115" i="2" s="1"/>
  <c r="R121" i="2"/>
  <c r="T121" i="2"/>
  <c r="P121" i="2"/>
  <c r="BK126" i="2"/>
  <c r="J126" i="2" s="1"/>
  <c r="J97" i="2" s="1"/>
  <c r="P126" i="2"/>
  <c r="R126" i="2"/>
  <c r="T126" i="2"/>
  <c r="J87" i="2"/>
  <c r="J89" i="2"/>
  <c r="F90" i="2"/>
  <c r="BE117" i="2"/>
  <c r="BE129" i="2"/>
  <c r="BE119" i="2"/>
  <c r="BE122" i="2"/>
  <c r="BE124" i="2"/>
  <c r="BE127" i="2"/>
  <c r="P115" i="2" l="1"/>
  <c r="AU95" i="1" s="1"/>
  <c r="AU94" i="1" s="1"/>
  <c r="R115" i="2"/>
  <c r="BK115" i="2"/>
  <c r="J115" i="2" s="1"/>
  <c r="J94" i="2" s="1"/>
  <c r="AX94" i="1"/>
  <c r="F31" i="2"/>
  <c r="AZ95" i="1" s="1"/>
  <c r="AZ94" i="1" s="1"/>
  <c r="W29" i="1" s="1"/>
  <c r="AW94" i="1"/>
  <c r="AK30" i="1" s="1"/>
  <c r="J31" i="2"/>
  <c r="AV95" i="1" s="1"/>
  <c r="AT95" i="1" s="1"/>
  <c r="AY94" i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<sst xmlns="http://schemas.openxmlformats.org/spreadsheetml/2006/main" count="376" uniqueCount="139">
  <si>
    <t>Export Komplet</t>
  </si>
  <si>
    <t/>
  </si>
  <si>
    <t>2.0</t>
  </si>
  <si>
    <t>ZAMOK</t>
  </si>
  <si>
    <t>False</t>
  </si>
  <si>
    <t>{21d3b934-efb4-43e1-8847-be4a5e617d42}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</si>
  <si>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</si>
  <si>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</si>
  <si>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</si>
  <si>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</si>
  <si>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</si>
  <si>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</si>
  <si>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</si>
  <si>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</si>
  <si>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</si>
  <si>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</si>
  <si>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</si>
  <si>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Vypracování statických posudků pro určení maximálního možného přitížení střech 2025</t>
  </si>
  <si>
    <t>KSO:</t>
  </si>
  <si>
    <t>CC-CZ:</t>
  </si>
  <si>
    <t>Místo:</t>
  </si>
  <si>
    <t xml:space="preserve"> </t>
  </si>
  <si>
    <t>Datum:</t>
  </si>
  <si>
    <t>10. 6. 2025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</si>
  <si>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</si>
  <si>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</si>
  <si>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</si>
  <si>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</si>
  <si>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</si>
  <si>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</si>
  <si>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</si>
  <si>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</si>
  <si>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</si>
  <si>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</si>
  <si>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</si>
  <si>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</si>
  <si>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</si>
  <si>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</si>
  <si>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</si>
  <si>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</si>
  <si>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</si>
  <si>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</si>
  <si>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</si>
  <si>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</si>
  <si>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</si>
  <si>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</si>
  <si>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</si>
  <si>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</si>
  <si>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</si>
  <si>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</si>
  <si>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</si>
  <si>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</si>
  <si>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</si>
  <si>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</si>
  <si>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</si>
  <si>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</si>
  <si>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</si>
  <si>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</si>
  <si>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</si>
  <si>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</si>
  <si>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</si>
  <si>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</si>
  <si>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</si>
  <si>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</si>
  <si>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</si>
  <si>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</si>
  <si>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</si>
  <si>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</si>
  <si>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</si>
  <si>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</si>
  <si>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</si>
  <si>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</si>
  <si>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</si>
  <si>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</si>
  <si>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</si>
  <si>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</si>
  <si>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</si>
  <si>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</si>
  <si>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</si>
  <si>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</si>
  <si>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</si>
  <si>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</si>
  <si>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</si>
  <si>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</si>
  <si>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</si>
  <si>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</si>
  <si>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</si>
  <si>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</si>
  <si>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</si>
  <si>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</si>
  <si>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</si>
  <si>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Kralupy nad Vltavou - provozní budova, POZ + výměníková stanice IC6000388493</t>
  </si>
  <si>
    <t xml:space="preserve">02 - Kolín přijímací budova čp.569 IC6000388768_x000D_
Kolín admin. budova u VB čp.573 IC600038876_x000D_
</t>
  </si>
  <si>
    <t>03 - Beroun os.n. - ST dílny IC6000329033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</si>
  <si>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</si>
  <si>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</si>
  <si>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</si>
  <si>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</si>
  <si>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</si>
  <si>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</si>
  <si>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</si>
  <si>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</si>
  <si>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</si>
  <si>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</si>
  <si>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</si>
  <si>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</si>
  <si>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</si>
  <si>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</si>
  <si>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Kralupy nad Vltavou - provozní budova, POZ + výměníková stanice IC6000388493</t>
  </si>
  <si>
    <t>ROZPOCET</t>
  </si>
  <si>
    <t>K</t>
  </si>
  <si>
    <t>010001000</t>
  </si>
  <si>
    <t>Průzkumné, geodetické a projektové práce pro zajištění podkladů ke zpracování statického posudku s případným uvedením konstrukcí a prvků do původního stavu včetně dopravy na místo</t>
  </si>
  <si>
    <t>soubor</t>
  </si>
  <si>
    <t>1024</t>
  </si>
  <si>
    <t>-1801687192</t>
  </si>
  <si>
    <t>P</t>
  </si>
  <si>
    <t>Poznámka k položce:_x000D_
Jedná se o veškeré náklady na práce, které jsou nutné pro zajištění podkladů ke zpracování posudků - např. pro doplnění předané dokumentace, pokud nebude pro zhotovitele dostatečně podrobná. Veškeré povrchy po případných provedených sondách budou uvedeny do původního stavu. Objednatel disponuje pouze dokumentací, která je součástí výběrového řízení a nezavazuje se k poskytnutí či dopracování žádných dalších podkladů vyjma spolupráce pro zpřístupnění objektů pro místní šetření. Veškeré doplňující podklady jdou k tíži zhotoviteli posudku. Součástí ceny jsou i případné pomocné konstrukce pro zpřístupnění, plošiny, lešení, žebříky aj.</t>
  </si>
  <si>
    <t>042903000</t>
  </si>
  <si>
    <t>Vypracování statického posudku autorizovanou osobou dle zák. č. 360/1992 Sb.  s určením možného maximálního zatížení (přitížení) střechy objektu na m2 nad rámec stávajícího stavu včetně dopravy na místo</t>
  </si>
  <si>
    <t>-1933028326</t>
  </si>
  <si>
    <t>Poznámka k položce:_x000D_
Statický posudek bude předán ve 3 kusech tištěných originálů + v elektronické verzi. _x000D_
_x000D_
Z posudků bude jasně patrné možné maximální budoucí zatížení (přitížení) střech na m2 nad rámec stávajícího stavu pro každou definovanou úroveň střešní konstrukce dle přílohy VZ.</t>
  </si>
  <si>
    <t>02</t>
  </si>
  <si>
    <t>3</t>
  </si>
  <si>
    <t>010001000.1</t>
  </si>
  <si>
    <t>-1960917960</t>
  </si>
  <si>
    <t>4</t>
  </si>
  <si>
    <t>042903000.1</t>
  </si>
  <si>
    <t>749983254</t>
  </si>
  <si>
    <t>03</t>
  </si>
  <si>
    <t>Beroun os.n. - ST dílny IC6000329033</t>
  </si>
  <si>
    <t>5</t>
  </si>
  <si>
    <t>010001000.2</t>
  </si>
  <si>
    <t>-1897543803</t>
  </si>
  <si>
    <t>6</t>
  </si>
  <si>
    <t>042903000.2</t>
  </si>
  <si>
    <t>-1204190380</t>
  </si>
  <si>
    <t>Individuální kalkulace</t>
  </si>
  <si>
    <t xml:space="preserve">Kolín přijímací budova čp.569 IC6000388768
Kolín admin. budova u VB čp.573 IC600038876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</si>
</sst>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color rgb="FF00336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2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Protection="1">
      <protection locked="0"/>
    </xf>
    <xf numFmtId="4" fontId="32" fillId="0" borderId="0" xfId="0" applyNumberFormat="1" applyFont="1"/>
    <xf numFmtId="0" fontId="32" fillId="0" borderId="0" xfId="0" applyFont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63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R5" s="15"/>
      <c r="BE5" s="160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6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R6" s="15"/>
      <c r="BE6" s="161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61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61"/>
      <c r="BS8" s="12" t="s">
        <v>6</v>
      </c>
    </row>
    <row r="9" spans="1:74" ht="14.45" customHeight="1">
      <c r="B9" s="15"/>
      <c r="AR9" s="15"/>
      <c r="BE9" s="161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61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61"/>
      <c r="BS11" s="12" t="s">
        <v>6</v>
      </c>
    </row>
    <row r="12" spans="1:74" ht="6.95" customHeight="1">
      <c r="B12" s="15"/>
      <c r="AR12" s="15"/>
      <c r="BE12" s="161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61"/>
      <c r="BS13" s="12" t="s">
        <v>6</v>
      </c>
    </row>
    <row r="14" spans="1:74" ht="12.75">
      <c r="B14" s="15"/>
      <c r="E14" s="165" t="s">
        <v>31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2" t="s">
        <v>28</v>
      </c>
      <c r="AN14" s="24" t="s">
        <v>31</v>
      </c>
      <c r="AR14" s="15"/>
      <c r="BE14" s="161"/>
      <c r="BS14" s="12" t="s">
        <v>6</v>
      </c>
    </row>
    <row r="15" spans="1:74" ht="6.95" customHeight="1">
      <c r="B15" s="15"/>
      <c r="AR15" s="15"/>
      <c r="BE15" s="161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61"/>
      <c r="BS16" s="12" t="s">
        <v>4</v>
      </c>
    </row>
    <row r="17" spans="2:71" ht="18.399999999999999" customHeight="1">
      <c r="B17" s="15"/>
      <c r="E17" s="20" t="s">
        <v>21</v>
      </c>
      <c r="AK17" s="22" t="s">
        <v>28</v>
      </c>
      <c r="AN17" s="20" t="s">
        <v>1</v>
      </c>
      <c r="AR17" s="15"/>
      <c r="BE17" s="161"/>
      <c r="BS17" s="12" t="s">
        <v>33</v>
      </c>
    </row>
    <row r="18" spans="2:71" ht="6.95" customHeight="1">
      <c r="B18" s="15"/>
      <c r="AR18" s="15"/>
      <c r="BE18" s="161"/>
      <c r="BS18" s="12" t="s">
        <v>6</v>
      </c>
    </row>
    <row r="19" spans="2:71" ht="12" customHeight="1">
      <c r="B19" s="15"/>
      <c r="D19" s="22" t="s">
        <v>34</v>
      </c>
      <c r="AK19" s="22" t="s">
        <v>25</v>
      </c>
      <c r="AN19" s="20" t="s">
        <v>1</v>
      </c>
      <c r="AR19" s="15"/>
      <c r="BE19" s="161"/>
      <c r="BS19" s="12" t="s">
        <v>6</v>
      </c>
    </row>
    <row r="20" spans="2:71" ht="18.399999999999999" customHeight="1">
      <c r="B20" s="15"/>
      <c r="E20" s="20" t="s">
        <v>35</v>
      </c>
      <c r="AK20" s="22" t="s">
        <v>28</v>
      </c>
      <c r="AN20" s="20" t="s">
        <v>1</v>
      </c>
      <c r="AR20" s="15"/>
      <c r="BE20" s="161"/>
      <c r="BS20" s="12" t="s">
        <v>33</v>
      </c>
    </row>
    <row r="21" spans="2:71" ht="6.95" customHeight="1">
      <c r="B21" s="15"/>
      <c r="AR21" s="15"/>
      <c r="BE21" s="161"/>
    </row>
    <row r="22" spans="2:71" ht="12" customHeight="1">
      <c r="B22" s="15"/>
      <c r="D22" s="22" t="s">
        <v>36</v>
      </c>
      <c r="AR22" s="15"/>
      <c r="BE22" s="161"/>
    </row>
    <row r="23" spans="2:71" ht="16.5" customHeight="1">
      <c r="B23" s="15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5"/>
      <c r="BE23" s="161"/>
    </row>
    <row r="24" spans="2:71" ht="6.95" customHeight="1">
      <c r="B24" s="15"/>
      <c r="AR24" s="15"/>
      <c r="BE24" s="161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61"/>
    </row>
    <row r="26" spans="2:71" s="1" customFormat="1" ht="25.9" customHeight="1">
      <c r="B26" s="27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8">
        <f>ROUND(AG94,2)</f>
        <v>0</v>
      </c>
      <c r="AL26" s="169"/>
      <c r="AM26" s="169"/>
      <c r="AN26" s="169"/>
      <c r="AO26" s="169"/>
      <c r="AR26" s="27"/>
      <c r="BE26" s="161"/>
    </row>
    <row r="27" spans="2:71" s="1" customFormat="1" ht="6.95" customHeight="1">
      <c r="B27" s="27"/>
      <c r="AR27" s="27"/>
      <c r="BE27" s="161"/>
    </row>
    <row r="28" spans="2:71" s="1" customFormat="1" ht="12.75">
      <c r="B28" s="27"/>
      <c r="L28" s="170" t="s">
        <v>38</v>
      </c>
      <c r="M28" s="170"/>
      <c r="N28" s="170"/>
      <c r="O28" s="170"/>
      <c r="P28" s="170"/>
      <c r="W28" s="170" t="s">
        <v>39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40</v>
      </c>
      <c r="AL28" s="170"/>
      <c r="AM28" s="170"/>
      <c r="AN28" s="170"/>
      <c r="AO28" s="170"/>
      <c r="AR28" s="27"/>
      <c r="BE28" s="161"/>
    </row>
    <row r="29" spans="2:71" s="2" customFormat="1" ht="14.45" customHeight="1">
      <c r="B29" s="31"/>
      <c r="D29" s="22" t="s">
        <v>41</v>
      </c>
      <c r="F29" s="22" t="s">
        <v>42</v>
      </c>
      <c r="L29" s="155">
        <v>0.21</v>
      </c>
      <c r="M29" s="154"/>
      <c r="N29" s="154"/>
      <c r="O29" s="154"/>
      <c r="P29" s="154"/>
      <c r="W29" s="153">
        <f>ROUND(AZ94, 2)</f>
        <v>0</v>
      </c>
      <c r="X29" s="154"/>
      <c r="Y29" s="154"/>
      <c r="Z29" s="154"/>
      <c r="AA29" s="154"/>
      <c r="AB29" s="154"/>
      <c r="AC29" s="154"/>
      <c r="AD29" s="154"/>
      <c r="AE29" s="154"/>
      <c r="AK29" s="153">
        <f>ROUND(AV94, 2)</f>
        <v>0</v>
      </c>
      <c r="AL29" s="154"/>
      <c r="AM29" s="154"/>
      <c r="AN29" s="154"/>
      <c r="AO29" s="154"/>
      <c r="AR29" s="31"/>
      <c r="BE29" s="162"/>
    </row>
    <row r="30" spans="2:71" s="2" customFormat="1" ht="14.45" customHeight="1">
      <c r="B30" s="31"/>
      <c r="F30" s="22" t="s">
        <v>43</v>
      </c>
      <c r="L30" s="155">
        <v>0.12</v>
      </c>
      <c r="M30" s="154"/>
      <c r="N30" s="154"/>
      <c r="O30" s="154"/>
      <c r="P30" s="154"/>
      <c r="W30" s="153">
        <f>ROUND(BA94,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3">
        <f>ROUND(AW94, 2)</f>
        <v>0</v>
      </c>
      <c r="AL30" s="154"/>
      <c r="AM30" s="154"/>
      <c r="AN30" s="154"/>
      <c r="AO30" s="154"/>
      <c r="AR30" s="31"/>
      <c r="BE30" s="162"/>
    </row>
    <row r="31" spans="2:71" s="2" customFormat="1" ht="14.45" hidden="1" customHeight="1">
      <c r="B31" s="31"/>
      <c r="F31" s="22" t="s">
        <v>44</v>
      </c>
      <c r="L31" s="155">
        <v>0.21</v>
      </c>
      <c r="M31" s="154"/>
      <c r="N31" s="154"/>
      <c r="O31" s="154"/>
      <c r="P31" s="154"/>
      <c r="W31" s="153">
        <f>ROUND(BB94,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3">
        <v>0</v>
      </c>
      <c r="AL31" s="154"/>
      <c r="AM31" s="154"/>
      <c r="AN31" s="154"/>
      <c r="AO31" s="154"/>
      <c r="AR31" s="31"/>
      <c r="BE31" s="162"/>
    </row>
    <row r="32" spans="2:71" s="2" customFormat="1" ht="14.45" hidden="1" customHeight="1">
      <c r="B32" s="31"/>
      <c r="F32" s="22" t="s">
        <v>45</v>
      </c>
      <c r="L32" s="155">
        <v>0.12</v>
      </c>
      <c r="M32" s="154"/>
      <c r="N32" s="154"/>
      <c r="O32" s="154"/>
      <c r="P32" s="154"/>
      <c r="W32" s="153">
        <f>ROUND(BC94,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3">
        <v>0</v>
      </c>
      <c r="AL32" s="154"/>
      <c r="AM32" s="154"/>
      <c r="AN32" s="154"/>
      <c r="AO32" s="154"/>
      <c r="AR32" s="31"/>
      <c r="BE32" s="162"/>
    </row>
    <row r="33" spans="2:57" s="2" customFormat="1" ht="14.45" hidden="1" customHeight="1">
      <c r="B33" s="31"/>
      <c r="F33" s="22" t="s">
        <v>46</v>
      </c>
      <c r="L33" s="155">
        <v>0</v>
      </c>
      <c r="M33" s="154"/>
      <c r="N33" s="154"/>
      <c r="O33" s="154"/>
      <c r="P33" s="154"/>
      <c r="W33" s="153">
        <f>ROUND(BD94,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3">
        <v>0</v>
      </c>
      <c r="AL33" s="154"/>
      <c r="AM33" s="154"/>
      <c r="AN33" s="154"/>
      <c r="AO33" s="154"/>
      <c r="AR33" s="31"/>
      <c r="BE33" s="162"/>
    </row>
    <row r="34" spans="2:57" s="1" customFormat="1" ht="6.95" customHeight="1">
      <c r="B34" s="27"/>
      <c r="AR34" s="27"/>
      <c r="BE34" s="161"/>
    </row>
    <row r="35" spans="2:57" s="1" customFormat="1" ht="25.9" customHeight="1"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56" t="s">
        <v>49</v>
      </c>
      <c r="Y35" s="157"/>
      <c r="Z35" s="157"/>
      <c r="AA35" s="157"/>
      <c r="AB35" s="157"/>
      <c r="AC35" s="34"/>
      <c r="AD35" s="34"/>
      <c r="AE35" s="34"/>
      <c r="AF35" s="34"/>
      <c r="AG35" s="34"/>
      <c r="AH35" s="34"/>
      <c r="AI35" s="34"/>
      <c r="AJ35" s="34"/>
      <c r="AK35" s="158">
        <f>SUM(AK26:AK33)</f>
        <v>0</v>
      </c>
      <c r="AL35" s="157"/>
      <c r="AM35" s="157"/>
      <c r="AN35" s="157"/>
      <c r="AO35" s="159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51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7"/>
      <c r="D60" s="38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52</v>
      </c>
      <c r="AI60" s="29"/>
      <c r="AJ60" s="29"/>
      <c r="AK60" s="29"/>
      <c r="AL60" s="29"/>
      <c r="AM60" s="38" t="s">
        <v>53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7"/>
      <c r="D64" s="36" t="s">
        <v>54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55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7"/>
      <c r="D75" s="38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52</v>
      </c>
      <c r="AI75" s="29"/>
      <c r="AJ75" s="29"/>
      <c r="AK75" s="29"/>
      <c r="AL75" s="29"/>
      <c r="AM75" s="38" t="s">
        <v>53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6" t="s">
        <v>56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2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44" t="str">
        <f>K6</f>
        <v>Vypracování statických posudků pro určení maximálního možného přitížení střech 2025</v>
      </c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46" t="str">
        <f>IF(AN8= "","",AN8)</f>
        <v>10. 6. 2025</v>
      </c>
      <c r="AN87" s="146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47" t="str">
        <f>IF(E17="","",E17)</f>
        <v xml:space="preserve"> </v>
      </c>
      <c r="AN89" s="148"/>
      <c r="AO89" s="148"/>
      <c r="AP89" s="148"/>
      <c r="AR89" s="27"/>
      <c r="AS89" s="149" t="s">
        <v>57</v>
      </c>
      <c r="AT89" s="150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34</v>
      </c>
      <c r="AM90" s="147" t="str">
        <f>IF(E20="","",E20)</f>
        <v>L. Ulrich, DiS.</v>
      </c>
      <c r="AN90" s="148"/>
      <c r="AO90" s="148"/>
      <c r="AP90" s="148"/>
      <c r="AR90" s="27"/>
      <c r="AS90" s="151"/>
      <c r="AT90" s="152"/>
      <c r="BD90" s="51"/>
    </row>
    <row r="91" spans="1:90" s="1" customFormat="1" ht="10.9" customHeight="1">
      <c r="B91" s="27"/>
      <c r="AR91" s="27"/>
      <c r="AS91" s="151"/>
      <c r="AT91" s="152"/>
      <c r="BD91" s="51"/>
    </row>
    <row r="92" spans="1:90" s="1" customFormat="1" ht="29.25" customHeight="1">
      <c r="B92" s="27"/>
      <c r="C92" s="134" t="s">
        <v>58</v>
      </c>
      <c r="D92" s="135"/>
      <c r="E92" s="135"/>
      <c r="F92" s="135"/>
      <c r="G92" s="135"/>
      <c r="H92" s="52"/>
      <c r="I92" s="136" t="s">
        <v>59</v>
      </c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7" t="s">
        <v>60</v>
      </c>
      <c r="AH92" s="135"/>
      <c r="AI92" s="135"/>
      <c r="AJ92" s="135"/>
      <c r="AK92" s="135"/>
      <c r="AL92" s="135"/>
      <c r="AM92" s="135"/>
      <c r="AN92" s="136" t="s">
        <v>61</v>
      </c>
      <c r="AO92" s="135"/>
      <c r="AP92" s="138"/>
      <c r="AQ92" s="53" t="s">
        <v>62</v>
      </c>
      <c r="AR92" s="27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42">
        <f>ROUND(AG95,2)</f>
        <v>0</v>
      </c>
      <c r="AH94" s="142"/>
      <c r="AI94" s="142"/>
      <c r="AJ94" s="142"/>
      <c r="AK94" s="142"/>
      <c r="AL94" s="142"/>
      <c r="AM94" s="142"/>
      <c r="AN94" s="143">
        <f>SUM(AG94,AT94)</f>
        <v>0</v>
      </c>
      <c r="AO94" s="143"/>
      <c r="AP94" s="14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76</v>
      </c>
      <c r="BT94" s="67" t="s">
        <v>77</v>
      </c>
      <c r="BV94" s="67" t="s">
        <v>78</v>
      </c>
      <c r="BW94" s="67" t="s">
        <v>5</v>
      </c>
      <c r="BX94" s="67" t="s">
        <v>79</v>
      </c>
      <c r="CL94" s="67" t="s">
        <v>1</v>
      </c>
    </row>
    <row r="95" spans="1:90" s="6" customFormat="1" ht="37.5" customHeight="1">
      <c r="A95" s="68" t="s">
        <v>80</v>
      </c>
      <c r="B95" s="69"/>
      <c r="C95" s="70"/>
      <c r="D95" s="141" t="s">
        <v>14</v>
      </c>
      <c r="E95" s="141"/>
      <c r="F95" s="141"/>
      <c r="G95" s="141"/>
      <c r="H95" s="141"/>
      <c r="I95" s="71"/>
      <c r="J95" s="141" t="s">
        <v>17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39">
        <f>'OR_PHA - Vypracování stat...'!J28</f>
        <v>0</v>
      </c>
      <c r="AH95" s="140"/>
      <c r="AI95" s="140"/>
      <c r="AJ95" s="140"/>
      <c r="AK95" s="140"/>
      <c r="AL95" s="140"/>
      <c r="AM95" s="140"/>
      <c r="AN95" s="139">
        <f>SUM(AG95,AT95)</f>
        <v>0</v>
      </c>
      <c r="AO95" s="140"/>
      <c r="AP95" s="140"/>
      <c r="AQ95" s="72" t="s">
        <v>81</v>
      </c>
      <c r="AR95" s="69"/>
      <c r="AS95" s="73">
        <v>0</v>
      </c>
      <c r="AT95" s="74">
        <f>ROUND(SUM(AV95:AW95),2)</f>
        <v>0</v>
      </c>
      <c r="AU95" s="75">
        <f>'OR_PHA - Vypracování stat...'!P115</f>
        <v>0</v>
      </c>
      <c r="AV95" s="74">
        <f>'OR_PHA - Vypracování stat...'!J31</f>
        <v>0</v>
      </c>
      <c r="AW95" s="74">
        <f>'OR_PHA - Vypracování stat...'!J32</f>
        <v>0</v>
      </c>
      <c r="AX95" s="74">
        <f>'OR_PHA - Vypracování stat...'!J33</f>
        <v>0</v>
      </c>
      <c r="AY95" s="74">
        <f>'OR_PHA - Vypracování stat...'!J34</f>
        <v>0</v>
      </c>
      <c r="AZ95" s="74">
        <f>'OR_PHA - Vypracování stat...'!F31</f>
        <v>0</v>
      </c>
      <c r="BA95" s="74">
        <f>'OR_PHA - Vypracování stat...'!F32</f>
        <v>0</v>
      </c>
      <c r="BB95" s="74">
        <f>'OR_PHA - Vypracování stat...'!F33</f>
        <v>0</v>
      </c>
      <c r="BC95" s="74">
        <f>'OR_PHA - Vypracování stat...'!F34</f>
        <v>0</v>
      </c>
      <c r="BD95" s="76">
        <f>'OR_PHA - Vypracování stat...'!F35</f>
        <v>0</v>
      </c>
      <c r="BT95" s="77" t="s">
        <v>82</v>
      </c>
      <c r="BU95" s="77" t="s">
        <v>83</v>
      </c>
      <c r="BV95" s="77" t="s">
        <v>78</v>
      </c>
      <c r="BW95" s="77" t="s">
        <v>5</v>
      </c>
      <c r="BX95" s="77" t="s">
        <v>79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91q8hoGwJt1rOJ8kArNbZPslX/B2zZ+EmyvvYESy08S5VkOm1eEbVdM5XiQ7zirjuI3eYWQhX20TzWpLh5TDLQ==" saltValue="CcsDkLpSlYxad4MBRnrBohW5OHuCcoatc9tKj2oEir3fGj6It6yR/M5e5JW7OTR2+n7Z6aTMJApMC5GRrUi6l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ypracování sta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4.33203125" customWidth="1"/>
    <col min="7" max="7" width="7.5" customWidth="1"/>
    <col min="8" max="8" width="14" customWidth="1"/>
    <col min="9" max="9" width="18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84</v>
      </c>
    </row>
    <row r="4" spans="2:46" ht="24.95" customHeight="1">
      <c r="B4" s="15"/>
      <c r="D4" s="16" t="s">
        <v>85</v>
      </c>
      <c r="L4" s="15"/>
      <c r="M4" s="78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30" customHeight="1">
      <c r="B7" s="27"/>
      <c r="E7" s="144" t="s">
        <v>17</v>
      </c>
      <c r="F7" s="171"/>
      <c r="G7" s="171"/>
      <c r="H7" s="171"/>
      <c r="L7" s="27"/>
    </row>
    <row r="8" spans="2:46" s="1" customFormat="1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7" t="str">
        <f>'Rekapitulace zakázky'!AN8</f>
        <v>10. 6. 2025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zakázky'!AN13</f>
        <v>Vyplň údaj</v>
      </c>
      <c r="L15" s="27"/>
    </row>
    <row r="16" spans="2:46" s="1" customFormat="1" ht="18" customHeight="1">
      <c r="B16" s="27"/>
      <c r="E16" s="172" t="str">
        <f>'Rekapitulace zakázky'!E14</f>
        <v>Vyplň údaj</v>
      </c>
      <c r="F16" s="163"/>
      <c r="G16" s="163"/>
      <c r="H16" s="163"/>
      <c r="I16" s="22" t="s">
        <v>28</v>
      </c>
      <c r="J16" s="23" t="str">
        <f>'Rekapitulace zakázky'!AN14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tr">
        <f>IF('Rekapitulace zakázky'!AN16="","",'Rekapitulace zakázky'!AN16)</f>
        <v/>
      </c>
      <c r="L18" s="27"/>
    </row>
    <row r="19" spans="2:12" s="1" customFormat="1" ht="18" customHeight="1">
      <c r="B19" s="27"/>
      <c r="E19" s="20" t="str">
        <f>IF('Rekapitulace zakázky'!E17="","",'Rekapitulace zakázky'!E17)</f>
        <v xml:space="preserve"> </v>
      </c>
      <c r="I19" s="22" t="s">
        <v>28</v>
      </c>
      <c r="J19" s="20" t="str">
        <f>IF('Rekapitulace zakázky'!AN17="","",'Rekapitulace zakázky'!AN17)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34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/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36</v>
      </c>
      <c r="L24" s="27"/>
    </row>
    <row r="25" spans="2:12" s="7" customFormat="1" ht="16.5" customHeight="1">
      <c r="B25" s="79"/>
      <c r="E25" s="167" t="s">
        <v>1</v>
      </c>
      <c r="F25" s="167"/>
      <c r="G25" s="167"/>
      <c r="H25" s="167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37</v>
      </c>
      <c r="J28" s="61">
        <f>ROUND(J115,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39</v>
      </c>
      <c r="I30" s="30" t="s">
        <v>38</v>
      </c>
      <c r="J30" s="30" t="s">
        <v>40</v>
      </c>
      <c r="L30" s="27"/>
    </row>
    <row r="31" spans="2:12" s="1" customFormat="1" ht="14.45" customHeight="1">
      <c r="B31" s="27"/>
      <c r="D31" s="50" t="s">
        <v>41</v>
      </c>
      <c r="E31" s="22" t="s">
        <v>42</v>
      </c>
      <c r="F31" s="81">
        <f>ROUND((SUM(BE115:BE130)),  2)</f>
        <v>0</v>
      </c>
      <c r="I31" s="82">
        <v>0.21</v>
      </c>
      <c r="J31" s="81">
        <f>ROUND(((SUM(BE115:BE130))*I31),  2)</f>
        <v>0</v>
      </c>
      <c r="L31" s="27"/>
    </row>
    <row r="32" spans="2:12" s="1" customFormat="1" ht="14.45" customHeight="1">
      <c r="B32" s="27"/>
      <c r="E32" s="22" t="s">
        <v>43</v>
      </c>
      <c r="F32" s="81">
        <f>ROUND((SUM(BF115:BF130)),  2)</f>
        <v>0</v>
      </c>
      <c r="I32" s="82">
        <v>0.12</v>
      </c>
      <c r="J32" s="81">
        <f>ROUND(((SUM(BF115:BF130))*I32),  2)</f>
        <v>0</v>
      </c>
      <c r="L32" s="27"/>
    </row>
    <row r="33" spans="2:12" s="1" customFormat="1" ht="14.45" hidden="1" customHeight="1">
      <c r="B33" s="27"/>
      <c r="E33" s="22" t="s">
        <v>44</v>
      </c>
      <c r="F33" s="81">
        <f>ROUND((SUM(BG115:BG130)),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45</v>
      </c>
      <c r="F34" s="81">
        <f>ROUND((SUM(BH115:BH130)),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46</v>
      </c>
      <c r="F35" s="81">
        <f>ROUND((SUM(BI115:BI130)),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47</v>
      </c>
      <c r="E37" s="52"/>
      <c r="F37" s="52"/>
      <c r="G37" s="85" t="s">
        <v>48</v>
      </c>
      <c r="H37" s="86" t="s">
        <v>49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52</v>
      </c>
      <c r="E61" s="29"/>
      <c r="F61" s="89" t="s">
        <v>53</v>
      </c>
      <c r="G61" s="38" t="s">
        <v>52</v>
      </c>
      <c r="H61" s="29"/>
      <c r="I61" s="29"/>
      <c r="J61" s="90" t="s">
        <v>53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52</v>
      </c>
      <c r="E76" s="29"/>
      <c r="F76" s="89" t="s">
        <v>53</v>
      </c>
      <c r="G76" s="38" t="s">
        <v>52</v>
      </c>
      <c r="H76" s="29"/>
      <c r="I76" s="29"/>
      <c r="J76" s="90" t="s">
        <v>53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86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30" customHeight="1">
      <c r="B85" s="27"/>
      <c r="E85" s="144" t="str">
        <f>E7</f>
        <v>Vypracování statických posudků pro určení maximálního možného přitížení střech 2025</v>
      </c>
      <c r="F85" s="171"/>
      <c r="G85" s="171"/>
      <c r="H85" s="171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2" t="s">
        <v>20</v>
      </c>
      <c r="F87" s="20" t="str">
        <f>F10</f>
        <v xml:space="preserve"> </v>
      </c>
      <c r="I87" s="22" t="s">
        <v>22</v>
      </c>
      <c r="J87" s="47" t="str">
        <f>IF(J10="","",J10)</f>
        <v>10. 6. 2025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2" t="s">
        <v>30</v>
      </c>
      <c r="F90" s="20" t="str">
        <f>IF(E16="","",E16)</f>
        <v>Vyplň údaj</v>
      </c>
      <c r="I90" s="22" t="s">
        <v>34</v>
      </c>
      <c r="J90" s="25"/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87</v>
      </c>
      <c r="D92" s="83"/>
      <c r="E92" s="83"/>
      <c r="F92" s="83"/>
      <c r="G92" s="83"/>
      <c r="H92" s="83"/>
      <c r="I92" s="83"/>
      <c r="J92" s="92" t="s">
        <v>88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89</v>
      </c>
      <c r="J94" s="61">
        <f>J115</f>
        <v>0</v>
      </c>
      <c r="L94" s="27"/>
      <c r="AU94" s="12" t="s">
        <v>90</v>
      </c>
    </row>
    <row r="95" spans="2:47" s="8" customFormat="1" ht="24.95" customHeight="1">
      <c r="B95" s="94"/>
      <c r="D95" s="95" t="s">
        <v>91</v>
      </c>
      <c r="E95" s="96"/>
      <c r="F95" s="96"/>
      <c r="G95" s="96"/>
      <c r="H95" s="96"/>
      <c r="I95" s="96"/>
      <c r="J95" s="97">
        <f>J116</f>
        <v>0</v>
      </c>
      <c r="L95" s="94"/>
    </row>
    <row r="96" spans="2:47" s="8" customFormat="1" ht="24.95" customHeight="1">
      <c r="B96" s="94"/>
      <c r="D96" s="95" t="s">
        <v>92</v>
      </c>
      <c r="E96" s="96"/>
      <c r="F96" s="96"/>
      <c r="G96" s="96"/>
      <c r="H96" s="96"/>
      <c r="I96" s="96"/>
      <c r="J96" s="97">
        <f>J121</f>
        <v>0</v>
      </c>
      <c r="L96" s="94"/>
    </row>
    <row r="97" spans="2:12" s="8" customFormat="1" ht="24.95" customHeight="1">
      <c r="B97" s="94"/>
      <c r="D97" s="95" t="s">
        <v>93</v>
      </c>
      <c r="E97" s="96"/>
      <c r="F97" s="96"/>
      <c r="G97" s="96"/>
      <c r="H97" s="96"/>
      <c r="I97" s="96"/>
      <c r="J97" s="97">
        <f>J126</f>
        <v>0</v>
      </c>
      <c r="L97" s="94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94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16</v>
      </c>
      <c r="L106" s="27"/>
    </row>
    <row r="107" spans="2:12" s="1" customFormat="1" ht="30" customHeight="1">
      <c r="B107" s="27"/>
      <c r="E107" s="144" t="str">
        <f>E7</f>
        <v>Vypracování statických posudků pro určení maximálního možného přitížení střech 2025</v>
      </c>
      <c r="F107" s="171"/>
      <c r="G107" s="171"/>
      <c r="H107" s="171"/>
      <c r="L107" s="27"/>
    </row>
    <row r="108" spans="2:12" s="1" customFormat="1" ht="6.95" customHeight="1">
      <c r="B108" s="27"/>
      <c r="L108" s="27"/>
    </row>
    <row r="109" spans="2:12" s="1" customFormat="1" ht="12" customHeight="1">
      <c r="B109" s="27"/>
      <c r="C109" s="22" t="s">
        <v>20</v>
      </c>
      <c r="F109" s="20" t="str">
        <f>F10</f>
        <v xml:space="preserve"> </v>
      </c>
      <c r="I109" s="22" t="s">
        <v>22</v>
      </c>
      <c r="J109" s="47" t="str">
        <f>IF(J10="","",J10)</f>
        <v>10. 6. 2025</v>
      </c>
      <c r="L109" s="27"/>
    </row>
    <row r="110" spans="2:12" s="1" customFormat="1" ht="6.95" customHeight="1">
      <c r="B110" s="27"/>
      <c r="L110" s="27"/>
    </row>
    <row r="111" spans="2:12" s="1" customFormat="1" ht="15.2" customHeight="1">
      <c r="B111" s="27"/>
      <c r="C111" s="22" t="s">
        <v>24</v>
      </c>
      <c r="F111" s="20" t="str">
        <f>E13</f>
        <v>Správa železnic, státní organizace</v>
      </c>
      <c r="I111" s="22" t="s">
        <v>32</v>
      </c>
      <c r="J111" s="25" t="str">
        <f>E19</f>
        <v xml:space="preserve"> </v>
      </c>
      <c r="L111" s="27"/>
    </row>
    <row r="112" spans="2:12" s="1" customFormat="1" ht="15.2" customHeight="1">
      <c r="B112" s="27"/>
      <c r="C112" s="22" t="s">
        <v>30</v>
      </c>
      <c r="F112" s="20" t="str">
        <f>IF(E16="","",E16)</f>
        <v>Vyplň údaj</v>
      </c>
      <c r="I112" s="22" t="s">
        <v>34</v>
      </c>
      <c r="J112" s="25"/>
      <c r="L112" s="27"/>
    </row>
    <row r="113" spans="2:65" s="1" customFormat="1" ht="10.35" customHeight="1">
      <c r="B113" s="27"/>
      <c r="L113" s="27"/>
    </row>
    <row r="114" spans="2:65" s="9" customFormat="1" ht="29.25" customHeight="1">
      <c r="B114" s="98"/>
      <c r="C114" s="99" t="s">
        <v>95</v>
      </c>
      <c r="D114" s="100" t="s">
        <v>62</v>
      </c>
      <c r="E114" s="100" t="s">
        <v>58</v>
      </c>
      <c r="F114" s="100" t="s">
        <v>59</v>
      </c>
      <c r="G114" s="100" t="s">
        <v>96</v>
      </c>
      <c r="H114" s="100" t="s">
        <v>97</v>
      </c>
      <c r="I114" s="100" t="s">
        <v>98</v>
      </c>
      <c r="J114" s="100" t="s">
        <v>88</v>
      </c>
      <c r="K114" s="101" t="s">
        <v>99</v>
      </c>
      <c r="L114" s="98"/>
      <c r="M114" s="54" t="s">
        <v>1</v>
      </c>
      <c r="N114" s="55" t="s">
        <v>41</v>
      </c>
      <c r="O114" s="55" t="s">
        <v>100</v>
      </c>
      <c r="P114" s="55" t="s">
        <v>101</v>
      </c>
      <c r="Q114" s="55" t="s">
        <v>102</v>
      </c>
      <c r="R114" s="55" t="s">
        <v>103</v>
      </c>
      <c r="S114" s="55" t="s">
        <v>104</v>
      </c>
      <c r="T114" s="56" t="s">
        <v>105</v>
      </c>
    </row>
    <row r="115" spans="2:65" s="1" customFormat="1" ht="22.9" customHeight="1">
      <c r="B115" s="27"/>
      <c r="C115" s="59" t="s">
        <v>106</v>
      </c>
      <c r="J115" s="102">
        <f>BK115</f>
        <v>0</v>
      </c>
      <c r="L115" s="27"/>
      <c r="M115" s="57"/>
      <c r="N115" s="48"/>
      <c r="O115" s="48"/>
      <c r="P115" s="103">
        <f>P116+P121+P126</f>
        <v>0</v>
      </c>
      <c r="Q115" s="48"/>
      <c r="R115" s="103">
        <f>R116+R121+R126</f>
        <v>0</v>
      </c>
      <c r="S115" s="48"/>
      <c r="T115" s="104">
        <f>T116+T121+T126</f>
        <v>0</v>
      </c>
      <c r="AT115" s="12" t="s">
        <v>76</v>
      </c>
      <c r="AU115" s="12" t="s">
        <v>90</v>
      </c>
      <c r="BK115" s="105">
        <f>BK116+BK121+BK126</f>
        <v>0</v>
      </c>
    </row>
    <row r="116" spans="2:65" s="10" customFormat="1" ht="25.9" customHeight="1">
      <c r="B116" s="106"/>
      <c r="D116" s="173" t="s">
        <v>76</v>
      </c>
      <c r="E116" s="173" t="s">
        <v>107</v>
      </c>
      <c r="F116" s="173" t="s">
        <v>108</v>
      </c>
      <c r="G116" s="174"/>
      <c r="H116" s="174"/>
      <c r="I116" s="175"/>
      <c r="J116" s="176">
        <f>BK116</f>
        <v>0</v>
      </c>
      <c r="L116" s="106"/>
      <c r="M116" s="108"/>
      <c r="P116" s="109">
        <f>SUM(P117:P120)</f>
        <v>0</v>
      </c>
      <c r="R116" s="109">
        <f>SUM(R117:R120)</f>
        <v>0</v>
      </c>
      <c r="T116" s="110">
        <f>SUM(T117:T120)</f>
        <v>0</v>
      </c>
      <c r="AR116" s="107" t="s">
        <v>82</v>
      </c>
      <c r="AT116" s="111" t="s">
        <v>76</v>
      </c>
      <c r="AU116" s="111" t="s">
        <v>77</v>
      </c>
      <c r="AY116" s="107" t="s">
        <v>109</v>
      </c>
      <c r="BK116" s="112">
        <f>SUM(BK117:BK120)</f>
        <v>0</v>
      </c>
    </row>
    <row r="117" spans="2:65" s="1" customFormat="1" ht="55.5" customHeight="1">
      <c r="B117" s="27"/>
      <c r="C117" s="113" t="s">
        <v>82</v>
      </c>
      <c r="D117" s="113" t="s">
        <v>110</v>
      </c>
      <c r="E117" s="114" t="s">
        <v>111</v>
      </c>
      <c r="F117" s="115" t="s">
        <v>112</v>
      </c>
      <c r="G117" s="116" t="s">
        <v>113</v>
      </c>
      <c r="H117" s="117">
        <v>1</v>
      </c>
      <c r="I117" s="118"/>
      <c r="J117" s="119">
        <f>ROUND(I117*H117,2)</f>
        <v>0</v>
      </c>
      <c r="K117" s="115" t="s">
        <v>137</v>
      </c>
      <c r="L117" s="27"/>
      <c r="M117" s="120" t="s">
        <v>1</v>
      </c>
      <c r="N117" s="121" t="s">
        <v>42</v>
      </c>
      <c r="P117" s="122">
        <f>O117*H117</f>
        <v>0</v>
      </c>
      <c r="Q117" s="122">
        <v>0</v>
      </c>
      <c r="R117" s="122">
        <f>Q117*H117</f>
        <v>0</v>
      </c>
      <c r="S117" s="122">
        <v>0</v>
      </c>
      <c r="T117" s="123">
        <f>S117*H117</f>
        <v>0</v>
      </c>
      <c r="AR117" s="124" t="s">
        <v>114</v>
      </c>
      <c r="AT117" s="124" t="s">
        <v>110</v>
      </c>
      <c r="AU117" s="124" t="s">
        <v>82</v>
      </c>
      <c r="AY117" s="12" t="s">
        <v>109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2" t="s">
        <v>82</v>
      </c>
      <c r="BK117" s="125">
        <f>ROUND(I117*H117,2)</f>
        <v>0</v>
      </c>
      <c r="BL117" s="12" t="s">
        <v>114</v>
      </c>
      <c r="BM117" s="124" t="s">
        <v>115</v>
      </c>
    </row>
    <row r="118" spans="2:65" s="1" customFormat="1" ht="117">
      <c r="B118" s="27"/>
      <c r="D118" s="126" t="s">
        <v>116</v>
      </c>
      <c r="F118" s="127" t="s">
        <v>117</v>
      </c>
      <c r="I118" s="128"/>
      <c r="L118" s="27"/>
      <c r="M118" s="129"/>
      <c r="T118" s="51"/>
      <c r="AT118" s="12" t="s">
        <v>116</v>
      </c>
      <c r="AU118" s="12" t="s">
        <v>82</v>
      </c>
    </row>
    <row r="119" spans="2:65" s="1" customFormat="1" ht="55.5" customHeight="1">
      <c r="B119" s="27"/>
      <c r="C119" s="113" t="s">
        <v>84</v>
      </c>
      <c r="D119" s="113" t="s">
        <v>110</v>
      </c>
      <c r="E119" s="114" t="s">
        <v>118</v>
      </c>
      <c r="F119" s="115" t="s">
        <v>119</v>
      </c>
      <c r="G119" s="116" t="s">
        <v>113</v>
      </c>
      <c r="H119" s="117">
        <v>1</v>
      </c>
      <c r="I119" s="118"/>
      <c r="J119" s="119">
        <f>ROUND(I119*H119,2)</f>
        <v>0</v>
      </c>
      <c r="K119" s="115" t="s">
        <v>137</v>
      </c>
      <c r="L119" s="27"/>
      <c r="M119" s="120" t="s">
        <v>1</v>
      </c>
      <c r="N119" s="121" t="s">
        <v>42</v>
      </c>
      <c r="P119" s="122">
        <f>O119*H119</f>
        <v>0</v>
      </c>
      <c r="Q119" s="122">
        <v>0</v>
      </c>
      <c r="R119" s="122">
        <f>Q119*H119</f>
        <v>0</v>
      </c>
      <c r="S119" s="122">
        <v>0</v>
      </c>
      <c r="T119" s="123">
        <f>S119*H119</f>
        <v>0</v>
      </c>
      <c r="AR119" s="124" t="s">
        <v>114</v>
      </c>
      <c r="AT119" s="124" t="s">
        <v>110</v>
      </c>
      <c r="AU119" s="124" t="s">
        <v>82</v>
      </c>
      <c r="AY119" s="12" t="s">
        <v>109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2" t="s">
        <v>82</v>
      </c>
      <c r="BK119" s="125">
        <f>ROUND(I119*H119,2)</f>
        <v>0</v>
      </c>
      <c r="BL119" s="12" t="s">
        <v>114</v>
      </c>
      <c r="BM119" s="124" t="s">
        <v>120</v>
      </c>
    </row>
    <row r="120" spans="2:65" s="1" customFormat="1" ht="68.25">
      <c r="B120" s="27"/>
      <c r="D120" s="126" t="s">
        <v>116</v>
      </c>
      <c r="F120" s="127" t="s">
        <v>121</v>
      </c>
      <c r="I120" s="128"/>
      <c r="L120" s="27"/>
      <c r="M120" s="129"/>
      <c r="T120" s="51"/>
      <c r="AT120" s="12" t="s">
        <v>116</v>
      </c>
      <c r="AU120" s="12" t="s">
        <v>82</v>
      </c>
    </row>
    <row r="121" spans="2:65" s="10" customFormat="1" ht="48" customHeight="1">
      <c r="B121" s="106"/>
      <c r="D121" s="173" t="s">
        <v>76</v>
      </c>
      <c r="E121" s="173" t="s">
        <v>122</v>
      </c>
      <c r="F121" s="177" t="s">
        <v>138</v>
      </c>
      <c r="G121" s="174"/>
      <c r="H121" s="174"/>
      <c r="I121" s="175"/>
      <c r="J121" s="176">
        <f>BK121</f>
        <v>0</v>
      </c>
      <c r="K121" s="174"/>
      <c r="L121" s="106"/>
      <c r="M121" s="108"/>
      <c r="P121" s="109">
        <f>SUM(P122:P125)</f>
        <v>0</v>
      </c>
      <c r="R121" s="109">
        <f>SUM(R122:R125)</f>
        <v>0</v>
      </c>
      <c r="T121" s="110">
        <f>SUM(T122:T125)</f>
        <v>0</v>
      </c>
      <c r="AR121" s="107" t="s">
        <v>82</v>
      </c>
      <c r="AT121" s="111" t="s">
        <v>76</v>
      </c>
      <c r="AU121" s="111" t="s">
        <v>77</v>
      </c>
      <c r="AY121" s="107" t="s">
        <v>109</v>
      </c>
      <c r="BK121" s="112">
        <f>SUM(BK122:BK125)</f>
        <v>0</v>
      </c>
    </row>
    <row r="122" spans="2:65" s="1" customFormat="1" ht="55.5" customHeight="1">
      <c r="B122" s="27"/>
      <c r="C122" s="113" t="s">
        <v>123</v>
      </c>
      <c r="D122" s="113" t="s">
        <v>110</v>
      </c>
      <c r="E122" s="114" t="s">
        <v>124</v>
      </c>
      <c r="F122" s="115" t="s">
        <v>112</v>
      </c>
      <c r="G122" s="116" t="s">
        <v>113</v>
      </c>
      <c r="H122" s="117">
        <v>1</v>
      </c>
      <c r="I122" s="118"/>
      <c r="J122" s="119">
        <f>ROUND(I122*H122,2)</f>
        <v>0</v>
      </c>
      <c r="K122" s="115" t="s">
        <v>137</v>
      </c>
      <c r="L122" s="27"/>
      <c r="M122" s="120" t="s">
        <v>1</v>
      </c>
      <c r="N122" s="121" t="s">
        <v>42</v>
      </c>
      <c r="P122" s="122">
        <f>O122*H122</f>
        <v>0</v>
      </c>
      <c r="Q122" s="122">
        <v>0</v>
      </c>
      <c r="R122" s="122">
        <f>Q122*H122</f>
        <v>0</v>
      </c>
      <c r="S122" s="122">
        <v>0</v>
      </c>
      <c r="T122" s="123">
        <f>S122*H122</f>
        <v>0</v>
      </c>
      <c r="AR122" s="124" t="s">
        <v>114</v>
      </c>
      <c r="AT122" s="124" t="s">
        <v>110</v>
      </c>
      <c r="AU122" s="124" t="s">
        <v>82</v>
      </c>
      <c r="AY122" s="12" t="s">
        <v>109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2" t="s">
        <v>82</v>
      </c>
      <c r="BK122" s="125">
        <f>ROUND(I122*H122,2)</f>
        <v>0</v>
      </c>
      <c r="BL122" s="12" t="s">
        <v>114</v>
      </c>
      <c r="BM122" s="124" t="s">
        <v>125</v>
      </c>
    </row>
    <row r="123" spans="2:65" s="1" customFormat="1" ht="117">
      <c r="B123" s="27"/>
      <c r="D123" s="126" t="s">
        <v>116</v>
      </c>
      <c r="F123" s="127" t="s">
        <v>117</v>
      </c>
      <c r="I123" s="128"/>
      <c r="L123" s="27"/>
      <c r="M123" s="129"/>
      <c r="T123" s="51"/>
      <c r="AT123" s="12" t="s">
        <v>116</v>
      </c>
      <c r="AU123" s="12" t="s">
        <v>82</v>
      </c>
    </row>
    <row r="124" spans="2:65" s="1" customFormat="1" ht="55.5" customHeight="1">
      <c r="B124" s="27"/>
      <c r="C124" s="113" t="s">
        <v>126</v>
      </c>
      <c r="D124" s="113" t="s">
        <v>110</v>
      </c>
      <c r="E124" s="114" t="s">
        <v>127</v>
      </c>
      <c r="F124" s="115" t="s">
        <v>119</v>
      </c>
      <c r="G124" s="116" t="s">
        <v>113</v>
      </c>
      <c r="H124" s="117">
        <v>1</v>
      </c>
      <c r="I124" s="118"/>
      <c r="J124" s="119">
        <f>ROUND(I124*H124,2)</f>
        <v>0</v>
      </c>
      <c r="K124" s="115" t="s">
        <v>137</v>
      </c>
      <c r="L124" s="27"/>
      <c r="M124" s="120" t="s">
        <v>1</v>
      </c>
      <c r="N124" s="121" t="s">
        <v>42</v>
      </c>
      <c r="P124" s="122">
        <f>O124*H124</f>
        <v>0</v>
      </c>
      <c r="Q124" s="122">
        <v>0</v>
      </c>
      <c r="R124" s="122">
        <f>Q124*H124</f>
        <v>0</v>
      </c>
      <c r="S124" s="122">
        <v>0</v>
      </c>
      <c r="T124" s="123">
        <f>S124*H124</f>
        <v>0</v>
      </c>
      <c r="AR124" s="124" t="s">
        <v>114</v>
      </c>
      <c r="AT124" s="124" t="s">
        <v>110</v>
      </c>
      <c r="AU124" s="124" t="s">
        <v>82</v>
      </c>
      <c r="AY124" s="12" t="s">
        <v>109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2" t="s">
        <v>82</v>
      </c>
      <c r="BK124" s="125">
        <f>ROUND(I124*H124,2)</f>
        <v>0</v>
      </c>
      <c r="BL124" s="12" t="s">
        <v>114</v>
      </c>
      <c r="BM124" s="124" t="s">
        <v>128</v>
      </c>
    </row>
    <row r="125" spans="2:65" s="1" customFormat="1" ht="68.25">
      <c r="B125" s="27"/>
      <c r="D125" s="126" t="s">
        <v>116</v>
      </c>
      <c r="F125" s="127" t="s">
        <v>121</v>
      </c>
      <c r="I125" s="128"/>
      <c r="L125" s="27"/>
      <c r="M125" s="129"/>
      <c r="T125" s="51"/>
      <c r="AT125" s="12" t="s">
        <v>116</v>
      </c>
      <c r="AU125" s="12" t="s">
        <v>82</v>
      </c>
    </row>
    <row r="126" spans="2:65" s="10" customFormat="1" ht="25.9" customHeight="1">
      <c r="B126" s="106"/>
      <c r="D126" s="173" t="s">
        <v>76</v>
      </c>
      <c r="E126" s="173" t="s">
        <v>129</v>
      </c>
      <c r="F126" s="173" t="s">
        <v>130</v>
      </c>
      <c r="G126" s="174"/>
      <c r="H126" s="174"/>
      <c r="I126" s="175"/>
      <c r="J126" s="176">
        <f>BK126</f>
        <v>0</v>
      </c>
      <c r="L126" s="106"/>
      <c r="M126" s="108"/>
      <c r="P126" s="109">
        <f>SUM(P127:P130)</f>
        <v>0</v>
      </c>
      <c r="R126" s="109">
        <f>SUM(R127:R130)</f>
        <v>0</v>
      </c>
      <c r="T126" s="110">
        <f>SUM(T127:T130)</f>
        <v>0</v>
      </c>
      <c r="AR126" s="107" t="s">
        <v>82</v>
      </c>
      <c r="AT126" s="111" t="s">
        <v>76</v>
      </c>
      <c r="AU126" s="111" t="s">
        <v>77</v>
      </c>
      <c r="AY126" s="107" t="s">
        <v>109</v>
      </c>
      <c r="BK126" s="112">
        <f>SUM(BK127:BK130)</f>
        <v>0</v>
      </c>
    </row>
    <row r="127" spans="2:65" s="1" customFormat="1" ht="55.5" customHeight="1">
      <c r="B127" s="27"/>
      <c r="C127" s="113" t="s">
        <v>131</v>
      </c>
      <c r="D127" s="113" t="s">
        <v>110</v>
      </c>
      <c r="E127" s="114" t="s">
        <v>132</v>
      </c>
      <c r="F127" s="115" t="s">
        <v>112</v>
      </c>
      <c r="G127" s="116" t="s">
        <v>113</v>
      </c>
      <c r="H127" s="117">
        <v>1</v>
      </c>
      <c r="I127" s="118"/>
      <c r="J127" s="119">
        <f>ROUND(I127*H127,2)</f>
        <v>0</v>
      </c>
      <c r="K127" s="115" t="s">
        <v>137</v>
      </c>
      <c r="L127" s="27"/>
      <c r="M127" s="120" t="s">
        <v>1</v>
      </c>
      <c r="N127" s="121" t="s">
        <v>42</v>
      </c>
      <c r="P127" s="122">
        <f>O127*H127</f>
        <v>0</v>
      </c>
      <c r="Q127" s="122">
        <v>0</v>
      </c>
      <c r="R127" s="122">
        <f>Q127*H127</f>
        <v>0</v>
      </c>
      <c r="S127" s="122">
        <v>0</v>
      </c>
      <c r="T127" s="123">
        <f>S127*H127</f>
        <v>0</v>
      </c>
      <c r="AR127" s="124" t="s">
        <v>114</v>
      </c>
      <c r="AT127" s="124" t="s">
        <v>110</v>
      </c>
      <c r="AU127" s="124" t="s">
        <v>82</v>
      </c>
      <c r="AY127" s="12" t="s">
        <v>109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2" t="s">
        <v>82</v>
      </c>
      <c r="BK127" s="125">
        <f>ROUND(I127*H127,2)</f>
        <v>0</v>
      </c>
      <c r="BL127" s="12" t="s">
        <v>114</v>
      </c>
      <c r="BM127" s="124" t="s">
        <v>133</v>
      </c>
    </row>
    <row r="128" spans="2:65" s="1" customFormat="1" ht="117">
      <c r="B128" s="27"/>
      <c r="D128" s="126" t="s">
        <v>116</v>
      </c>
      <c r="F128" s="127" t="s">
        <v>117</v>
      </c>
      <c r="I128" s="128"/>
      <c r="L128" s="27"/>
      <c r="M128" s="129"/>
      <c r="T128" s="51"/>
      <c r="AT128" s="12" t="s">
        <v>116</v>
      </c>
      <c r="AU128" s="12" t="s">
        <v>82</v>
      </c>
    </row>
    <row r="129" spans="2:65" s="1" customFormat="1" ht="55.5" customHeight="1">
      <c r="B129" s="27"/>
      <c r="C129" s="113" t="s">
        <v>134</v>
      </c>
      <c r="D129" s="113" t="s">
        <v>110</v>
      </c>
      <c r="E129" s="114" t="s">
        <v>135</v>
      </c>
      <c r="F129" s="115" t="s">
        <v>119</v>
      </c>
      <c r="G129" s="116" t="s">
        <v>113</v>
      </c>
      <c r="H129" s="117">
        <v>1</v>
      </c>
      <c r="I129" s="118"/>
      <c r="J129" s="119">
        <f>ROUND(I129*H129,2)</f>
        <v>0</v>
      </c>
      <c r="K129" s="115" t="s">
        <v>137</v>
      </c>
      <c r="L129" s="27"/>
      <c r="M129" s="120" t="s">
        <v>1</v>
      </c>
      <c r="N129" s="121" t="s">
        <v>42</v>
      </c>
      <c r="P129" s="122">
        <f>O129*H129</f>
        <v>0</v>
      </c>
      <c r="Q129" s="122">
        <v>0</v>
      </c>
      <c r="R129" s="122">
        <f>Q129*H129</f>
        <v>0</v>
      </c>
      <c r="S129" s="122">
        <v>0</v>
      </c>
      <c r="T129" s="123">
        <f>S129*H129</f>
        <v>0</v>
      </c>
      <c r="AR129" s="124" t="s">
        <v>114</v>
      </c>
      <c r="AT129" s="124" t="s">
        <v>110</v>
      </c>
      <c r="AU129" s="124" t="s">
        <v>82</v>
      </c>
      <c r="AY129" s="12" t="s">
        <v>109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2" t="s">
        <v>82</v>
      </c>
      <c r="BK129" s="125">
        <f>ROUND(I129*H129,2)</f>
        <v>0</v>
      </c>
      <c r="BL129" s="12" t="s">
        <v>114</v>
      </c>
      <c r="BM129" s="124" t="s">
        <v>136</v>
      </c>
    </row>
    <row r="130" spans="2:65" s="1" customFormat="1" ht="68.25">
      <c r="B130" s="27"/>
      <c r="D130" s="126" t="s">
        <v>116</v>
      </c>
      <c r="F130" s="127" t="s">
        <v>121</v>
      </c>
      <c r="I130" s="128"/>
      <c r="L130" s="27"/>
      <c r="M130" s="130"/>
      <c r="N130" s="131"/>
      <c r="O130" s="131"/>
      <c r="P130" s="131"/>
      <c r="Q130" s="131"/>
      <c r="R130" s="131"/>
      <c r="S130" s="131"/>
      <c r="T130" s="132"/>
      <c r="AT130" s="12" t="s">
        <v>116</v>
      </c>
      <c r="AU130" s="12" t="s">
        <v>82</v>
      </c>
    </row>
    <row r="131" spans="2:65" s="1" customFormat="1" ht="6.95" customHeight="1"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27"/>
    </row>
  </sheetData>
  <sheetProtection algorithmName="SHA-512" hashValue="NTUT1nqHPKHvMKPmSmPZMkvD3Y//PySKRWJWYgA+8BVstVxtb/JT3y1u1E8yqXsatWty6CPm+JMWjfnCUK23fg==" saltValue="ZW0ddZPnzQE/PpBDK0rS9A==" spinCount="100000" sheet="1" objects="1" scenarios="1" formatColumns="0" formatRows="0" autoFilter="0"/>
  <autoFilter ref="C114:K130" xr:uid="{00000000-0009-0000-0000-000001000000}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3" fitToHeight="100" orientation="portrait" r:id="rId1"/>
  <headerFooter>
    <oddHeader>&amp;C&amp;"Verdana"&amp;7&amp;K000000 SŽ: Interní&amp;1#_x000D_</oddHead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Vypracování stat...</vt:lpstr>
      <vt:lpstr>'OR_PHA - Vypracování stat...'!Názvy_tisku</vt:lpstr>
      <vt:lpstr>'Rekapitulace zakázky'!Názvy_tisku</vt:lpstr>
      <vt:lpstr>'OR_PHA - Vypracování stat...'!Oblast_tisku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2025-06-11T10:49:15Z</dcterms:created>
  <dcterms:modified xsi:type="dcterms:W3CDTF">2025-06-16T11:43:15Z</dcterms:modified>
</cp:coreProperties>
</file>